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6605" windowHeight="9000"/>
  </bookViews>
  <sheets>
    <sheet name="Foglio1" sheetId="1" r:id="rId1"/>
  </sheets>
  <calcPr calcId="114210"/>
</workbook>
</file>

<file path=xl/calcChain.xml><?xml version="1.0" encoding="utf-8"?>
<calcChain xmlns="http://schemas.openxmlformats.org/spreadsheetml/2006/main">
  <c r="D10" i="1"/>
  <c r="D24"/>
  <c r="B18"/>
  <c r="D16"/>
  <c r="C23"/>
  <c r="D5"/>
  <c r="D21"/>
  <c r="D6"/>
  <c r="D3"/>
  <c r="D7"/>
  <c r="D4"/>
  <c r="D15"/>
  <c r="D8"/>
  <c r="D28"/>
  <c r="D31"/>
  <c r="H37"/>
  <c r="C37"/>
  <c r="C19"/>
  <c r="C16"/>
  <c r="C17"/>
  <c r="C15"/>
  <c r="C13"/>
  <c r="C8"/>
  <c r="C4"/>
  <c r="C3"/>
  <c r="C7"/>
  <c r="C28"/>
  <c r="C31"/>
  <c r="B14"/>
  <c r="B13"/>
  <c r="B12"/>
  <c r="B11"/>
  <c r="B10"/>
  <c r="B9"/>
  <c r="B8"/>
  <c r="B4"/>
  <c r="B3"/>
  <c r="B7"/>
  <c r="B28"/>
  <c r="B31"/>
</calcChain>
</file>

<file path=xl/sharedStrings.xml><?xml version="1.0" encoding="utf-8"?>
<sst xmlns="http://schemas.openxmlformats.org/spreadsheetml/2006/main" count="74" uniqueCount="69">
  <si>
    <t>Edison spa</t>
  </si>
  <si>
    <t>energia elettrica depuratore</t>
  </si>
  <si>
    <t>servizi laboratorio analisi</t>
  </si>
  <si>
    <t>energia elettrica acquedotto</t>
  </si>
  <si>
    <t>controlli/manutenzione pompa</t>
  </si>
  <si>
    <t>Rima srl - Venaria</t>
  </si>
  <si>
    <t>carboni attivi - filtri</t>
  </si>
  <si>
    <t>manutenzione area depuratore</t>
  </si>
  <si>
    <t>acquisto pompa</t>
  </si>
  <si>
    <t>Rimborso mutui</t>
  </si>
  <si>
    <t>quota spese fontaniere</t>
  </si>
  <si>
    <t>bolletta 2012</t>
  </si>
  <si>
    <t>consumi acqua 2012 mc 165111</t>
  </si>
  <si>
    <t>COMUNE DI RONDISSONE</t>
  </si>
  <si>
    <t>Aris Chiappa srl Torino</t>
  </si>
  <si>
    <t>lavori di impermeab.vasca dep.</t>
  </si>
  <si>
    <t xml:space="preserve">acquisti ipoclorito di sodio </t>
  </si>
  <si>
    <t>manut. Ord. "La Fonte"</t>
  </si>
  <si>
    <t>Carbonplant srl Vigevano</t>
  </si>
  <si>
    <t>Battistello Erminio Saluggia</t>
  </si>
  <si>
    <t>ricarca bombole "la fonte"</t>
  </si>
  <si>
    <t>Frigeria srl rondissone</t>
  </si>
  <si>
    <t>G. Gioanola srl Nizza Monf.</t>
  </si>
  <si>
    <t>lavaggio condotta fognaria</t>
  </si>
  <si>
    <t>SERVIZIO ACQUEDOTTO</t>
  </si>
  <si>
    <t>FORNITORE</t>
  </si>
  <si>
    <t>INCASSI</t>
  </si>
  <si>
    <t>tariffa 2° sem. 2012 ( tot. Pagare € 48/ mc 70) =</t>
  </si>
  <si>
    <t>€ 0,70 tariffa media a mc</t>
  </si>
  <si>
    <t>bolletta 2013</t>
  </si>
  <si>
    <t>tariffa come 2012</t>
  </si>
  <si>
    <t>consumi acqua 2013 mc 128356</t>
  </si>
  <si>
    <t>Alfa Lab  di Fabio Sessa</t>
  </si>
  <si>
    <t>Acqualife snc Strambino</t>
  </si>
  <si>
    <t>Carbon Norit spa (Carbon)</t>
  </si>
  <si>
    <t>Digra srl Orbassano</t>
  </si>
  <si>
    <t>Illumia spa</t>
  </si>
  <si>
    <t>Tot. parziale consumo energia</t>
  </si>
  <si>
    <t>Trattasi di manutenzione straordinaria da ammortizzare e non  costo ordinario d'esercizio</t>
  </si>
  <si>
    <t>collegamento a imp.carboni att.</t>
  </si>
  <si>
    <t>F.lli Bonafede srl/Sai spa</t>
  </si>
  <si>
    <t>Sertec</t>
  </si>
  <si>
    <t>opere c/o imp. depurazione</t>
  </si>
  <si>
    <t>servizi pulizia- lavaggio-smaltimento</t>
  </si>
  <si>
    <t>acquisti vari</t>
  </si>
  <si>
    <t>messa in sicurezza scarico acque</t>
  </si>
  <si>
    <t>valutazione impianti</t>
  </si>
  <si>
    <t>Micchi Alberto</t>
  </si>
  <si>
    <t>Regione Piemonte</t>
  </si>
  <si>
    <t>??????</t>
  </si>
  <si>
    <t>Sub totale</t>
  </si>
  <si>
    <t>Totale complessivo</t>
  </si>
  <si>
    <t xml:space="preserve">Spurgo Flash  </t>
  </si>
  <si>
    <t>Olivero Scavi /Resincondotte nel 2013</t>
  </si>
  <si>
    <t>Gribaudo Officina srl</t>
  </si>
  <si>
    <t>Dati  inattendibili!  Disomogenei negli anni...                                                       Incidenza costo energia sui ricavi pari a più del  50% ??</t>
  </si>
  <si>
    <t>con quale criterio è determinato il costo?</t>
  </si>
  <si>
    <r>
      <rPr>
        <b/>
        <sz val="12"/>
        <rFont val="Calibri"/>
        <family val="2"/>
      </rPr>
      <t>2014</t>
    </r>
    <r>
      <rPr>
        <sz val="12"/>
        <rFont val="Calibri"/>
        <family val="2"/>
      </rPr>
      <t>= acquisto compressore  da ammortizzare</t>
    </r>
  </si>
  <si>
    <r>
      <t>noleggio impianto a carboni att.</t>
    </r>
    <r>
      <rPr>
        <b/>
        <sz val="12"/>
        <color indexed="8"/>
        <rFont val="Calibri"/>
        <family val="2"/>
      </rPr>
      <t>*</t>
    </r>
  </si>
  <si>
    <r>
      <rPr>
        <b/>
        <sz val="12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Carbonplant 2013 = € 14.795 noleggio e messa in funzione + €2.200 canone mensile. Complessivamente spesi in due anni 63 mila euro, valutato l'eventuale acquisto?              </t>
    </r>
  </si>
  <si>
    <r>
      <rPr>
        <b/>
        <sz val="12"/>
        <rFont val="Calibri"/>
        <family val="2"/>
      </rPr>
      <t>2014 =</t>
    </r>
    <r>
      <rPr>
        <sz val="12"/>
        <rFont val="Calibri"/>
        <family val="2"/>
      </rPr>
      <t xml:space="preserve"> € 22.606,50 periodo dic. 2011-febb. 2014 ??</t>
    </r>
  </si>
  <si>
    <t xml:space="preserve">Cimo </t>
  </si>
  <si>
    <t>non viene indicata la tipologia di spesa</t>
  </si>
  <si>
    <t>progetto autor. scarico acque ref.</t>
  </si>
  <si>
    <t>costo pluriennale da sottopore ad ammortamento</t>
  </si>
  <si>
    <t>AGGREGAZIONE PER TIPOLOGIA DI COSTI - DATI FORNITI DALL'AMMINISTRAZIONE</t>
  </si>
  <si>
    <t>COSTI SOSTENUTI O PAGAMENTI?</t>
  </si>
  <si>
    <t>Sicet</t>
  </si>
  <si>
    <t>Comitato Provinciale Acqua Pubblica Torino - 6 marzo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</si>
</sst>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€&quot;\ #,##0.00"/>
  </numFmts>
  <fonts count="10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4" fontId="2" fillId="0" borderId="0" xfId="0" applyNumberFormat="1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6" xfId="0" applyNumberFormat="1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4" fontId="2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9" fillId="0" borderId="0" xfId="1" applyAlignment="1" applyProtection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topLeftCell="A19" zoomScale="75" zoomScaleNormal="75" zoomScalePageLayoutView="75" workbookViewId="0">
      <selection activeCell="C47" sqref="C47"/>
    </sheetView>
  </sheetViews>
  <sheetFormatPr defaultColWidth="8.85546875" defaultRowHeight="15.75"/>
  <cols>
    <col min="1" max="1" width="34.5703125" style="3" customWidth="1"/>
    <col min="2" max="2" width="12.7109375" style="3" customWidth="1"/>
    <col min="3" max="3" width="13.7109375" style="3" customWidth="1"/>
    <col min="4" max="4" width="11" style="3" customWidth="1"/>
    <col min="5" max="5" width="2.140625" style="3" hidden="1" customWidth="1"/>
    <col min="6" max="6" width="25.42578125" style="3" customWidth="1"/>
    <col min="7" max="7" width="13.28515625" style="3" customWidth="1"/>
    <col min="8" max="8" width="8.85546875" style="3"/>
    <col min="9" max="9" width="15.28515625" style="3" customWidth="1"/>
    <col min="10" max="10" width="44.7109375" style="3" customWidth="1"/>
    <col min="11" max="16384" width="8.85546875" style="3"/>
  </cols>
  <sheetData>
    <row r="1" spans="1:13">
      <c r="A1" s="1" t="s">
        <v>24</v>
      </c>
      <c r="B1" s="110" t="s">
        <v>13</v>
      </c>
      <c r="C1" s="110"/>
      <c r="D1" s="110"/>
      <c r="E1" s="2"/>
      <c r="F1" s="98" t="s">
        <v>65</v>
      </c>
      <c r="G1" s="98"/>
      <c r="H1" s="98"/>
      <c r="I1" s="98"/>
      <c r="J1" s="98"/>
    </row>
    <row r="2" spans="1:13">
      <c r="A2" s="70" t="s">
        <v>66</v>
      </c>
      <c r="B2" s="71">
        <v>2012</v>
      </c>
      <c r="C2" s="71">
        <v>2013</v>
      </c>
      <c r="D2" s="71">
        <v>2014</v>
      </c>
      <c r="E2" s="72"/>
      <c r="F2" s="111" t="s">
        <v>25</v>
      </c>
      <c r="G2" s="112"/>
      <c r="H2" s="106"/>
      <c r="I2" s="107"/>
      <c r="J2" s="108"/>
    </row>
    <row r="3" spans="1:13">
      <c r="A3" s="5" t="s">
        <v>3</v>
      </c>
      <c r="B3" s="6">
        <f>2388+2476+8358.5+3488.5+2774+2992+2994.5+3494.5+3380.5+3318.5+3423+3253.5+3585.5</f>
        <v>45927</v>
      </c>
      <c r="C3" s="7">
        <f>3422+3492+7097.5+3768.5+4096+4187+4102+3597+3277</f>
        <v>37039</v>
      </c>
      <c r="D3" s="8">
        <f>2398+2746+5233.5+200.5</f>
        <v>10578</v>
      </c>
      <c r="E3" s="4"/>
      <c r="F3" s="104" t="s">
        <v>0</v>
      </c>
      <c r="G3" s="104"/>
      <c r="H3" s="99"/>
      <c r="I3" s="100"/>
      <c r="J3" s="9"/>
    </row>
    <row r="4" spans="1:13">
      <c r="A4" s="5" t="s">
        <v>1</v>
      </c>
      <c r="B4" s="6">
        <f>763.5+740.5+758+293.5+602+504.5+1044.5+16.5+644.5+662.5+742+730.5+762.5</f>
        <v>8265</v>
      </c>
      <c r="C4" s="8">
        <f>725+747.5+753.5+1457-1457</f>
        <v>2226</v>
      </c>
      <c r="D4" s="8">
        <f>22606.5+1188.48+84.14</f>
        <v>23879.119999999999</v>
      </c>
      <c r="E4" s="4"/>
      <c r="F4" s="104" t="s">
        <v>0</v>
      </c>
      <c r="G4" s="104"/>
      <c r="H4" s="99" t="s">
        <v>60</v>
      </c>
      <c r="I4" s="100"/>
      <c r="J4" s="109"/>
    </row>
    <row r="5" spans="1:13">
      <c r="A5" s="5" t="s">
        <v>3</v>
      </c>
      <c r="B5" s="6"/>
      <c r="C5" s="8"/>
      <c r="D5" s="8">
        <f>3620.68+44.42+3491.01+3724.34+3638.92+3594.78+48.35+3650.08+3223.12+50.91</f>
        <v>25086.61</v>
      </c>
      <c r="E5" s="4"/>
      <c r="F5" s="10" t="s">
        <v>36</v>
      </c>
      <c r="G5" s="10"/>
      <c r="H5" s="11"/>
      <c r="I5" s="12"/>
      <c r="J5" s="13"/>
    </row>
    <row r="6" spans="1:13">
      <c r="A6" s="5" t="s">
        <v>1</v>
      </c>
      <c r="B6" s="6"/>
      <c r="C6" s="8"/>
      <c r="D6" s="8">
        <f>1365.3+1451.41+1422.88+1481.23+1444.93+1078.43+1409.75+1798.5</f>
        <v>11452.43</v>
      </c>
      <c r="E6" s="4"/>
      <c r="F6" s="10" t="s">
        <v>36</v>
      </c>
      <c r="G6" s="10"/>
      <c r="H6" s="11"/>
      <c r="I6" s="12"/>
      <c r="J6" s="13"/>
    </row>
    <row r="7" spans="1:13" ht="32.450000000000003" customHeight="1">
      <c r="A7" s="14" t="s">
        <v>37</v>
      </c>
      <c r="B7" s="15">
        <f>SUM(B3:B5)</f>
        <v>54192</v>
      </c>
      <c r="C7" s="16">
        <f>SUM(C3:C5)</f>
        <v>39265</v>
      </c>
      <c r="D7" s="16">
        <f>SUM(D3:D6)</f>
        <v>70996.160000000003</v>
      </c>
      <c r="E7" s="17"/>
      <c r="F7" s="18"/>
      <c r="G7" s="10"/>
      <c r="H7" s="101" t="s">
        <v>55</v>
      </c>
      <c r="I7" s="102"/>
      <c r="J7" s="103"/>
    </row>
    <row r="8" spans="1:13" ht="21" customHeight="1">
      <c r="A8" s="5" t="s">
        <v>2</v>
      </c>
      <c r="B8" s="6">
        <f>355.3+1032.72+1032.72+1032.72</f>
        <v>3453.46</v>
      </c>
      <c r="C8" s="8">
        <f>1032.72+1032.72+783.75+1032.72+1032.72</f>
        <v>4914.63</v>
      </c>
      <c r="D8" s="8">
        <f>1032.72+344.85+1032.72+1032.72+1032.72</f>
        <v>4475.7300000000005</v>
      </c>
      <c r="E8" s="4"/>
      <c r="F8" s="104" t="s">
        <v>32</v>
      </c>
      <c r="G8" s="104"/>
      <c r="H8" s="99"/>
      <c r="I8" s="100"/>
      <c r="J8" s="9"/>
    </row>
    <row r="9" spans="1:13" ht="22.15" customHeight="1">
      <c r="A9" s="5" t="s">
        <v>4</v>
      </c>
      <c r="B9" s="6">
        <f>363+69.94+363</f>
        <v>795.94</v>
      </c>
      <c r="C9" s="8">
        <v>363</v>
      </c>
      <c r="D9" s="68">
        <v>11407</v>
      </c>
      <c r="E9" s="4"/>
      <c r="F9" s="104" t="s">
        <v>5</v>
      </c>
      <c r="G9" s="104"/>
      <c r="H9" s="99" t="s">
        <v>57</v>
      </c>
      <c r="I9" s="100"/>
      <c r="J9" s="109"/>
    </row>
    <row r="10" spans="1:13" ht="18" customHeight="1">
      <c r="A10" s="5" t="s">
        <v>17</v>
      </c>
      <c r="B10" s="6">
        <f>217.8+411.4+496.1+72.6+350.9+810.7+568.7+471.9+133.1+411.4</f>
        <v>3944.6</v>
      </c>
      <c r="C10" s="8"/>
      <c r="D10" s="8">
        <f>780.8+780.8+585.6+10</f>
        <v>2157.1999999999998</v>
      </c>
      <c r="E10" s="4"/>
      <c r="F10" s="104" t="s">
        <v>33</v>
      </c>
      <c r="G10" s="104"/>
      <c r="H10" s="99"/>
      <c r="I10" s="100"/>
      <c r="J10" s="9"/>
    </row>
    <row r="11" spans="1:13" ht="20.45" customHeight="1">
      <c r="A11" s="5" t="s">
        <v>42</v>
      </c>
      <c r="B11" s="6">
        <f>6050+540.87+761.09</f>
        <v>7351.96</v>
      </c>
      <c r="C11" s="19"/>
      <c r="D11" s="19"/>
      <c r="E11" s="4"/>
      <c r="F11" s="20" t="s">
        <v>54</v>
      </c>
      <c r="G11" s="21"/>
      <c r="H11" s="22"/>
      <c r="I11" s="23"/>
      <c r="J11" s="24"/>
    </row>
    <row r="12" spans="1:13" ht="38.450000000000003" customHeight="1">
      <c r="A12" s="5" t="s">
        <v>15</v>
      </c>
      <c r="B12" s="25">
        <f>13200+19690</f>
        <v>32890</v>
      </c>
      <c r="C12" s="7"/>
      <c r="D12" s="7"/>
      <c r="E12" s="4"/>
      <c r="F12" s="105" t="s">
        <v>35</v>
      </c>
      <c r="G12" s="105"/>
      <c r="H12" s="82" t="s">
        <v>38</v>
      </c>
      <c r="I12" s="83"/>
      <c r="J12" s="113"/>
    </row>
    <row r="13" spans="1:13" ht="19.899999999999999" customHeight="1">
      <c r="A13" s="5" t="s">
        <v>16</v>
      </c>
      <c r="B13" s="6">
        <f>1512.5+726</f>
        <v>2238.5</v>
      </c>
      <c r="C13" s="7">
        <f>726+726</f>
        <v>1452</v>
      </c>
      <c r="D13" s="7">
        <v>416.75</v>
      </c>
      <c r="E13" s="4"/>
      <c r="F13" s="26" t="s">
        <v>40</v>
      </c>
      <c r="G13" s="26"/>
      <c r="H13" s="27"/>
      <c r="I13" s="4"/>
      <c r="J13" s="9"/>
    </row>
    <row r="14" spans="1:13" ht="21.6" customHeight="1">
      <c r="A14" s="5" t="s">
        <v>6</v>
      </c>
      <c r="B14" s="6">
        <f>363+363+363+363+363+363</f>
        <v>2178</v>
      </c>
      <c r="C14" s="7">
        <v>363</v>
      </c>
      <c r="D14" s="7"/>
      <c r="E14" s="4"/>
      <c r="F14" s="26" t="s">
        <v>34</v>
      </c>
      <c r="G14" s="26"/>
      <c r="H14" s="28"/>
      <c r="I14" s="4"/>
      <c r="J14" s="9"/>
    </row>
    <row r="15" spans="1:13" ht="49.15" customHeight="1">
      <c r="A15" s="5" t="s">
        <v>58</v>
      </c>
      <c r="B15" s="6">
        <v>0</v>
      </c>
      <c r="C15" s="29">
        <f>14795+2200+2200+278.3+2200+2200+550+2200+2200+2200+2440</f>
        <v>33463.300000000003</v>
      </c>
      <c r="D15" s="7">
        <f>2200*5+2200+2200+2200+2200+2200+2200+2200+1914+2200</f>
        <v>30514</v>
      </c>
      <c r="E15" s="4"/>
      <c r="F15" s="26" t="s">
        <v>18</v>
      </c>
      <c r="G15" s="26"/>
      <c r="H15" s="101" t="s">
        <v>59</v>
      </c>
      <c r="I15" s="102"/>
      <c r="J15" s="103"/>
      <c r="K15" s="30"/>
      <c r="L15" s="30"/>
      <c r="M15" s="30"/>
    </row>
    <row r="16" spans="1:13" ht="21" customHeight="1">
      <c r="A16" s="5" t="s">
        <v>39</v>
      </c>
      <c r="B16" s="6">
        <v>0</v>
      </c>
      <c r="C16" s="29">
        <f>4807+6187.5+734.8</f>
        <v>11729.3</v>
      </c>
      <c r="D16" s="7">
        <f>4180+204.25</f>
        <v>4384.25</v>
      </c>
      <c r="E16" s="4"/>
      <c r="F16" s="26" t="s">
        <v>19</v>
      </c>
      <c r="G16" s="26"/>
      <c r="H16" s="31"/>
      <c r="I16" s="32"/>
      <c r="J16" s="33"/>
    </row>
    <row r="17" spans="1:10" ht="18" customHeight="1">
      <c r="A17" s="5" t="s">
        <v>20</v>
      </c>
      <c r="B17" s="6">
        <v>0</v>
      </c>
      <c r="C17" s="34">
        <f>163.35+163.35+181.5+108.9+54.45+54.45+108.9+128.1+73.2</f>
        <v>1036.2</v>
      </c>
      <c r="D17" s="7">
        <v>384.3</v>
      </c>
      <c r="E17" s="4"/>
      <c r="F17" s="26" t="s">
        <v>21</v>
      </c>
      <c r="G17" s="26"/>
      <c r="H17" s="31"/>
      <c r="I17" s="35"/>
      <c r="J17" s="33"/>
    </row>
    <row r="18" spans="1:10" ht="24.6" customHeight="1">
      <c r="A18" s="5" t="s">
        <v>43</v>
      </c>
      <c r="B18" s="6">
        <f>677.6+388.8+499.73+982.72</f>
        <v>2548.8500000000004</v>
      </c>
      <c r="C18" s="36">
        <v>4589.2</v>
      </c>
      <c r="D18" s="36">
        <v>4950</v>
      </c>
      <c r="E18" s="4"/>
      <c r="F18" s="78" t="s">
        <v>52</v>
      </c>
      <c r="G18" s="78"/>
      <c r="H18" s="82"/>
      <c r="I18" s="83"/>
      <c r="J18" s="9"/>
    </row>
    <row r="19" spans="1:10" ht="24.6" customHeight="1">
      <c r="A19" s="5" t="s">
        <v>7</v>
      </c>
      <c r="B19" s="6">
        <v>324.27999999999997</v>
      </c>
      <c r="C19" s="37">
        <f>687.5+412.5</f>
        <v>1100</v>
      </c>
      <c r="D19" s="37">
        <v>1792.04</v>
      </c>
      <c r="E19" s="38"/>
      <c r="F19" s="74" t="s">
        <v>53</v>
      </c>
      <c r="G19" s="75"/>
      <c r="H19" s="39"/>
      <c r="I19" s="38"/>
      <c r="J19" s="40"/>
    </row>
    <row r="20" spans="1:10" ht="18" customHeight="1">
      <c r="A20" s="5"/>
      <c r="B20" s="6"/>
      <c r="C20" s="37"/>
      <c r="D20" s="37">
        <v>13505.75</v>
      </c>
      <c r="E20" s="38"/>
      <c r="F20" s="41" t="s">
        <v>67</v>
      </c>
      <c r="G20" s="41"/>
      <c r="H20" s="73" t="s">
        <v>62</v>
      </c>
      <c r="I20" s="74"/>
      <c r="J20" s="75"/>
    </row>
    <row r="21" spans="1:10" ht="18" customHeight="1">
      <c r="A21" s="5" t="s">
        <v>63</v>
      </c>
      <c r="B21" s="6"/>
      <c r="C21" s="37"/>
      <c r="D21" s="37">
        <f>1205.36+1205.36</f>
        <v>2410.7199999999998</v>
      </c>
      <c r="E21" s="38"/>
      <c r="F21" s="41" t="s">
        <v>41</v>
      </c>
      <c r="G21" s="41"/>
      <c r="H21" s="39"/>
      <c r="I21" s="38"/>
      <c r="J21" s="40"/>
    </row>
    <row r="22" spans="1:10" ht="20.45" customHeight="1">
      <c r="A22" s="5" t="s">
        <v>8</v>
      </c>
      <c r="B22" s="6">
        <v>1877.92</v>
      </c>
      <c r="C22" s="34"/>
      <c r="D22" s="34"/>
      <c r="E22" s="42"/>
      <c r="F22" s="43" t="s">
        <v>14</v>
      </c>
      <c r="G22" s="43"/>
      <c r="H22" s="44"/>
      <c r="I22" s="42"/>
      <c r="J22" s="45"/>
    </row>
    <row r="23" spans="1:10" ht="18.600000000000001" customHeight="1">
      <c r="A23" s="5" t="s">
        <v>44</v>
      </c>
      <c r="B23" s="6">
        <v>724.79</v>
      </c>
      <c r="C23" s="37">
        <f>1021.72+C24</f>
        <v>1021.72</v>
      </c>
      <c r="D23" s="37">
        <v>184.46</v>
      </c>
      <c r="E23" s="4"/>
      <c r="F23" s="46" t="s">
        <v>22</v>
      </c>
      <c r="G23" s="47"/>
      <c r="H23" s="39"/>
      <c r="I23" s="38"/>
      <c r="J23" s="40"/>
    </row>
    <row r="24" spans="1:10" ht="18.600000000000001" customHeight="1">
      <c r="A24" s="5" t="s">
        <v>45</v>
      </c>
      <c r="B24" s="6"/>
      <c r="C24" s="37"/>
      <c r="D24" s="67">
        <f>10120+56.99</f>
        <v>10176.99</v>
      </c>
      <c r="E24" s="4"/>
      <c r="F24" s="46" t="s">
        <v>61</v>
      </c>
      <c r="G24" s="47"/>
      <c r="H24" s="91" t="s">
        <v>64</v>
      </c>
      <c r="I24" s="92"/>
      <c r="J24" s="93"/>
    </row>
    <row r="25" spans="1:10" ht="18.600000000000001" customHeight="1">
      <c r="A25" s="5" t="s">
        <v>23</v>
      </c>
      <c r="B25" s="6"/>
      <c r="C25" s="37">
        <v>242</v>
      </c>
      <c r="D25" s="37"/>
      <c r="E25" s="4"/>
      <c r="F25" s="48"/>
      <c r="G25" s="47"/>
      <c r="H25" s="39"/>
      <c r="I25" s="38"/>
      <c r="J25" s="40"/>
    </row>
    <row r="26" spans="1:10" ht="15" customHeight="1">
      <c r="A26" s="5" t="s">
        <v>46</v>
      </c>
      <c r="B26" s="6"/>
      <c r="C26" s="37"/>
      <c r="D26" s="37">
        <v>5643.26</v>
      </c>
      <c r="E26" s="4"/>
      <c r="F26" s="48" t="s">
        <v>47</v>
      </c>
      <c r="G26" s="47"/>
      <c r="H26" s="94"/>
      <c r="I26" s="95"/>
      <c r="J26" s="96"/>
    </row>
    <row r="27" spans="1:10">
      <c r="A27" s="5" t="s">
        <v>49</v>
      </c>
      <c r="B27" s="6"/>
      <c r="C27" s="34"/>
      <c r="D27" s="34">
        <v>5010.74</v>
      </c>
      <c r="E27" s="4"/>
      <c r="F27" s="49" t="s">
        <v>48</v>
      </c>
      <c r="G27" s="50"/>
      <c r="H27" s="44"/>
      <c r="I27" s="42"/>
      <c r="J27" s="9"/>
    </row>
    <row r="28" spans="1:10">
      <c r="A28" s="51" t="s">
        <v>50</v>
      </c>
      <c r="B28" s="52">
        <f>+B7+B8+B9+B10+B11+B12+B13+B14+B18+B19+B22+B23+B27</f>
        <v>112520.3</v>
      </c>
      <c r="C28" s="53">
        <f>+C25+C24+C23+C19+C18+C17+C16+C15+C14+C13+C9+C8+C7</f>
        <v>99539.35</v>
      </c>
      <c r="D28" s="53">
        <f>+D27+D26+D24+D23+D21+D20+D19+D18+D17+D16+D15+D13+D10+D8+D7+D9</f>
        <v>168409.35</v>
      </c>
      <c r="E28" s="4"/>
      <c r="F28" s="54"/>
      <c r="G28" s="54"/>
      <c r="H28" s="88"/>
      <c r="I28" s="90"/>
      <c r="J28" s="9"/>
    </row>
    <row r="29" spans="1:10">
      <c r="A29" s="5" t="s">
        <v>9</v>
      </c>
      <c r="B29" s="6">
        <v>3097.88</v>
      </c>
      <c r="C29" s="7">
        <v>3097.88</v>
      </c>
      <c r="D29" s="7">
        <v>3097.88</v>
      </c>
      <c r="E29" s="4"/>
      <c r="F29" s="55"/>
      <c r="G29" s="21"/>
      <c r="H29" s="97"/>
      <c r="I29" s="90"/>
      <c r="J29" s="9"/>
    </row>
    <row r="30" spans="1:10">
      <c r="A30" s="5" t="s">
        <v>10</v>
      </c>
      <c r="B30" s="6">
        <v>10000</v>
      </c>
      <c r="C30" s="7">
        <v>10000</v>
      </c>
      <c r="D30" s="7">
        <v>10000</v>
      </c>
      <c r="E30" s="4"/>
      <c r="F30" s="88" t="s">
        <v>56</v>
      </c>
      <c r="G30" s="89"/>
      <c r="H30" s="88"/>
      <c r="I30" s="90"/>
      <c r="J30" s="9"/>
    </row>
    <row r="31" spans="1:10">
      <c r="A31" s="51" t="s">
        <v>51</v>
      </c>
      <c r="B31" s="52">
        <f>SUM(B28:B30)</f>
        <v>125618.18000000001</v>
      </c>
      <c r="C31" s="53">
        <f>SUM(C28:C30)</f>
        <v>112637.23000000001</v>
      </c>
      <c r="D31" s="53">
        <f>SUM(D28:D30)</f>
        <v>181507.23</v>
      </c>
      <c r="E31" s="4"/>
      <c r="F31" s="56"/>
      <c r="G31" s="57"/>
      <c r="H31" s="81"/>
      <c r="I31" s="81"/>
      <c r="J31" s="69"/>
    </row>
    <row r="32" spans="1:10">
      <c r="A32" s="58"/>
      <c r="B32" s="59"/>
      <c r="C32" s="59"/>
    </row>
    <row r="33" spans="1:10">
      <c r="A33" s="58" t="s">
        <v>26</v>
      </c>
      <c r="B33" s="59">
        <v>111565.3</v>
      </c>
      <c r="C33" s="59">
        <v>92377.279999999999</v>
      </c>
    </row>
    <row r="34" spans="1:10" ht="7.9" customHeight="1">
      <c r="A34" s="58"/>
      <c r="B34" s="59"/>
    </row>
    <row r="35" spans="1:10">
      <c r="A35" s="60" t="s">
        <v>11</v>
      </c>
      <c r="B35" s="61"/>
      <c r="C35" s="62"/>
      <c r="D35" s="63"/>
      <c r="F35" s="60" t="s">
        <v>29</v>
      </c>
      <c r="G35" s="61"/>
      <c r="H35" s="62"/>
      <c r="I35" s="63"/>
    </row>
    <row r="36" spans="1:10">
      <c r="A36" s="84" t="s">
        <v>27</v>
      </c>
      <c r="B36" s="85"/>
      <c r="C36" s="86" t="s">
        <v>28</v>
      </c>
      <c r="D36" s="87"/>
      <c r="F36" s="84" t="s">
        <v>30</v>
      </c>
      <c r="G36" s="85"/>
      <c r="H36" s="86" t="s">
        <v>28</v>
      </c>
      <c r="I36" s="87"/>
    </row>
    <row r="37" spans="1:10">
      <c r="A37" s="64" t="s">
        <v>12</v>
      </c>
      <c r="B37" s="65"/>
      <c r="C37" s="76">
        <f>165111*0.7</f>
        <v>115577.7</v>
      </c>
      <c r="D37" s="77"/>
      <c r="F37" s="64" t="s">
        <v>31</v>
      </c>
      <c r="G37" s="65"/>
      <c r="H37" s="76">
        <f>128356*0.7</f>
        <v>89849.2</v>
      </c>
      <c r="I37" s="77"/>
    </row>
    <row r="38" spans="1:10">
      <c r="A38" s="79"/>
      <c r="B38" s="80"/>
      <c r="C38" s="80"/>
      <c r="D38" s="80"/>
      <c r="E38" s="80"/>
      <c r="F38" s="80"/>
      <c r="G38" s="80"/>
      <c r="H38" s="80"/>
      <c r="I38" s="80"/>
      <c r="J38" s="80"/>
    </row>
    <row r="39" spans="1:10">
      <c r="A39" s="3" t="s">
        <v>68</v>
      </c>
    </row>
    <row r="41" spans="1:10">
      <c r="D41" s="66"/>
    </row>
  </sheetData>
  <mergeCells count="36">
    <mergeCell ref="F19:G19"/>
    <mergeCell ref="B1:D1"/>
    <mergeCell ref="H15:J15"/>
    <mergeCell ref="F8:G8"/>
    <mergeCell ref="F2:G2"/>
    <mergeCell ref="H4:J4"/>
    <mergeCell ref="H3:I3"/>
    <mergeCell ref="H10:I10"/>
    <mergeCell ref="H12:J12"/>
    <mergeCell ref="F1:J1"/>
    <mergeCell ref="H8:I8"/>
    <mergeCell ref="H7:J7"/>
    <mergeCell ref="F9:G9"/>
    <mergeCell ref="F10:G10"/>
    <mergeCell ref="F12:G12"/>
    <mergeCell ref="H2:J2"/>
    <mergeCell ref="F3:G3"/>
    <mergeCell ref="F4:G4"/>
    <mergeCell ref="H9:J9"/>
    <mergeCell ref="F30:G30"/>
    <mergeCell ref="H36:I36"/>
    <mergeCell ref="H30:I30"/>
    <mergeCell ref="H24:J24"/>
    <mergeCell ref="H26:J26"/>
    <mergeCell ref="H29:I29"/>
    <mergeCell ref="H28:I28"/>
    <mergeCell ref="H20:J20"/>
    <mergeCell ref="H37:I37"/>
    <mergeCell ref="F18:G18"/>
    <mergeCell ref="A38:J38"/>
    <mergeCell ref="H31:I31"/>
    <mergeCell ref="C37:D37"/>
    <mergeCell ref="H18:I18"/>
    <mergeCell ref="A36:B36"/>
    <mergeCell ref="C36:D36"/>
    <mergeCell ref="F36:G36"/>
  </mergeCells>
  <phoneticPr fontId="0" type="noConversion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W4</dc:creator>
  <cp:lastModifiedBy>Rosolen</cp:lastModifiedBy>
  <cp:lastPrinted>2015-02-28T21:50:53Z</cp:lastPrinted>
  <dcterms:created xsi:type="dcterms:W3CDTF">2015-02-17T17:48:19Z</dcterms:created>
  <dcterms:modified xsi:type="dcterms:W3CDTF">2015-03-05T09:28:34Z</dcterms:modified>
</cp:coreProperties>
</file>